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Jona\Google Drive\Prófnefnd\"/>
    </mc:Choice>
  </mc:AlternateContent>
  <bookViews>
    <workbookView xWindow="0" yWindow="0" windowWidth="25200" windowHeight="11970"/>
    <workbookView xWindow="0" yWindow="0" windowWidth="25200" windowHeight="11970"/>
  </bookViews>
  <sheets>
    <sheet name="launaseðill " sheetId="1" r:id="rId1"/>
  </sheets>
  <calcPr calcId="152511"/>
</workbook>
</file>

<file path=xl/calcChain.xml><?xml version="1.0" encoding="utf-8"?>
<calcChain xmlns="http://schemas.openxmlformats.org/spreadsheetml/2006/main">
  <c r="D43" i="1" l="1"/>
  <c r="E23" i="1"/>
  <c r="E14" i="1" l="1"/>
  <c r="E15" i="1"/>
  <c r="E68" i="1" l="1"/>
  <c r="B60" i="1"/>
  <c r="D42" i="1"/>
  <c r="D16" i="1" s="1"/>
  <c r="E16" i="1" s="1"/>
  <c r="D59" i="1" s="1"/>
  <c r="E60" i="1" s="1"/>
  <c r="E24" i="1"/>
  <c r="E25" i="1" l="1"/>
  <c r="D58" i="1"/>
  <c r="E18" i="1"/>
  <c r="E17" i="1"/>
  <c r="B32" i="1" l="1"/>
  <c r="B31" i="1"/>
  <c r="B30" i="1"/>
  <c r="D30" i="1" s="1"/>
  <c r="D62" i="1"/>
  <c r="E67" i="1" s="1"/>
  <c r="D61" i="1"/>
  <c r="D31" i="1"/>
  <c r="E66" i="1" l="1"/>
  <c r="D63" i="1"/>
  <c r="E69" i="1" s="1"/>
  <c r="D32" i="1"/>
  <c r="E34" i="1" s="1"/>
  <c r="D75" i="1" l="1"/>
  <c r="E35" i="1"/>
  <c r="E38" i="1" s="1"/>
  <c r="E71" i="1" s="1"/>
  <c r="E70" i="1"/>
  <c r="E75" i="1" l="1"/>
</calcChain>
</file>

<file path=xl/sharedStrings.xml><?xml version="1.0" encoding="utf-8"?>
<sst xmlns="http://schemas.openxmlformats.org/spreadsheetml/2006/main" count="59" uniqueCount="50">
  <si>
    <t>Launaseðill</t>
  </si>
  <si>
    <t>Sólvallagötu 3</t>
  </si>
  <si>
    <t>101 Reykjavík</t>
  </si>
  <si>
    <t xml:space="preserve">Kennitala </t>
  </si>
  <si>
    <t>Útborgunardagur</t>
  </si>
  <si>
    <t>Tímabil</t>
  </si>
  <si>
    <t>Nr. Launaseðils</t>
  </si>
  <si>
    <t>Lýsing</t>
  </si>
  <si>
    <t>Einingar</t>
  </si>
  <si>
    <t>Taxti</t>
  </si>
  <si>
    <t>Upphæð</t>
  </si>
  <si>
    <t>Mánaðarlaun</t>
  </si>
  <si>
    <t>Bónus</t>
  </si>
  <si>
    <t>Bifreiðahlunnindi</t>
  </si>
  <si>
    <t>Skattskyld laun</t>
  </si>
  <si>
    <t>Skattstofn</t>
  </si>
  <si>
    <t>Frádráttur</t>
  </si>
  <si>
    <t>Verslunarmannaf. Reykjavíkur 0,7%</t>
  </si>
  <si>
    <t>Lífeyrissjóður verslunarmanna 4%</t>
  </si>
  <si>
    <t>Meðlag</t>
  </si>
  <si>
    <t>Reiknuð staðgreiðsla þrep 1</t>
  </si>
  <si>
    <t>Reiknuð staðgreiðsla þrep 2</t>
  </si>
  <si>
    <t>Reiknuð staðgreiðsla þrep 3</t>
  </si>
  <si>
    <t>Persónuafsláttur</t>
  </si>
  <si>
    <t>Staðgreiðsla alls</t>
  </si>
  <si>
    <t>Frádráttur alls</t>
  </si>
  <si>
    <t>Útborgað alls</t>
  </si>
  <si>
    <t>Hlunnindi</t>
  </si>
  <si>
    <t>Mánaðarlega</t>
  </si>
  <si>
    <t>Hárgreiðslustofan í Hár saman ehf</t>
  </si>
  <si>
    <t>230788-2519</t>
  </si>
  <si>
    <t xml:space="preserve"> </t>
  </si>
  <si>
    <t>Bókunarbeiðni :</t>
  </si>
  <si>
    <t>Debit</t>
  </si>
  <si>
    <t>Kredit</t>
  </si>
  <si>
    <t>Laun</t>
  </si>
  <si>
    <t>Lífeyrissj. Framl. 8%</t>
  </si>
  <si>
    <t>Sjóðagjöld framl. 1,5 %</t>
  </si>
  <si>
    <t>Tryggingagj. 7,69%</t>
  </si>
  <si>
    <t xml:space="preserve">Rekstrarreikningur </t>
  </si>
  <si>
    <t>Efnahagsreikningur</t>
  </si>
  <si>
    <t xml:space="preserve">Ógr. Lífeyrissjóður </t>
  </si>
  <si>
    <t xml:space="preserve">Ógr. Sjóðagjöld </t>
  </si>
  <si>
    <t>Ógr. Tryggingagjald</t>
  </si>
  <si>
    <t>Ógr. Staðgreiðsla</t>
  </si>
  <si>
    <t>Ógr. Laun</t>
  </si>
  <si>
    <t>Ógr. Meðlag</t>
  </si>
  <si>
    <t>Jón Jónsson</t>
  </si>
  <si>
    <t>Hverfisgata 160</t>
  </si>
  <si>
    <t>01.09.15-30.09.15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</si>
</sst>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1" fillId="0" borderId="0" xfId="1" applyAlignment="1">
      <alignment horizontal="right"/>
    </xf>
    <xf numFmtId="14" fontId="1" fillId="0" borderId="0" xfId="1" applyNumberFormat="1"/>
    <xf numFmtId="0" fontId="2" fillId="0" borderId="0" xfId="1" applyFont="1" applyAlignment="1">
      <alignment horizontal="right"/>
    </xf>
    <xf numFmtId="0" fontId="1" fillId="0" borderId="1" xfId="1" applyBorder="1"/>
    <xf numFmtId="4" fontId="1" fillId="0" borderId="0" xfId="1" applyNumberFormat="1"/>
    <xf numFmtId="3" fontId="1" fillId="0" borderId="0" xfId="1" applyNumberFormat="1"/>
    <xf numFmtId="3" fontId="2" fillId="0" borderId="0" xfId="1" applyNumberFormat="1" applyFont="1"/>
    <xf numFmtId="3" fontId="1" fillId="0" borderId="1" xfId="1" applyNumberFormat="1" applyBorder="1"/>
    <xf numFmtId="0" fontId="1" fillId="0" borderId="0" xfId="1" applyBorder="1"/>
    <xf numFmtId="3" fontId="1" fillId="0" borderId="0" xfId="1" applyNumberFormat="1" applyBorder="1"/>
    <xf numFmtId="10" fontId="0" fillId="0" borderId="0" xfId="2" applyNumberFormat="1" applyFont="1" applyFill="1"/>
    <xf numFmtId="9" fontId="1" fillId="0" borderId="0" xfId="1" applyNumberFormat="1"/>
    <xf numFmtId="0" fontId="4" fillId="0" borderId="0" xfId="1" applyFont="1"/>
    <xf numFmtId="3" fontId="2" fillId="0" borderId="2" xfId="1" applyNumberFormat="1" applyFont="1" applyBorder="1"/>
    <xf numFmtId="0" fontId="2" fillId="0" borderId="0" xfId="1" applyFont="1" applyAlignment="1">
      <alignment horizontal="center"/>
    </xf>
  </cellXfs>
  <cellStyles count="3">
    <cellStyle name="Normal" xfId="0" builtinId="0"/>
    <cellStyle name="Normal 3" xfId="1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topLeftCell="A28" workbookViewId="0">
      <selection activeCell="B30" sqref="B30"/>
    </sheetView>
    <sheetView tabSelected="1" topLeftCell="A7" workbookViewId="1">
      <selection activeCell="E27" sqref="E27"/>
    </sheetView>
  </sheetViews>
  <sheetFormatPr defaultRowHeight="15" x14ac:dyDescent="0.25"/>
  <cols>
    <col min="1" max="1" width="28.5703125" style="2" customWidth="1"/>
    <col min="2" max="2" width="8.85546875" style="2" customWidth="1"/>
    <col min="3" max="3" width="10.5703125" style="2" customWidth="1"/>
    <col min="4" max="4" width="14.85546875" style="2" customWidth="1"/>
    <col min="5" max="5" width="16" style="2" bestFit="1" customWidth="1"/>
  </cols>
  <sheetData>
    <row r="1" spans="1:5" ht="19.5" x14ac:dyDescent="0.3">
      <c r="A1" s="1" t="s">
        <v>29</v>
      </c>
      <c r="D1" s="3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2" t="s">
        <v>47</v>
      </c>
      <c r="D6" s="2" t="s">
        <v>3</v>
      </c>
      <c r="E6" s="4" t="s">
        <v>30</v>
      </c>
    </row>
    <row r="7" spans="1:5" x14ac:dyDescent="0.25">
      <c r="A7" s="2" t="s">
        <v>48</v>
      </c>
      <c r="D7" s="2" t="s">
        <v>4</v>
      </c>
      <c r="E7" s="5">
        <v>42248</v>
      </c>
    </row>
    <row r="8" spans="1:5" x14ac:dyDescent="0.25">
      <c r="A8" s="2" t="s">
        <v>2</v>
      </c>
      <c r="D8" s="2" t="s">
        <v>5</v>
      </c>
      <c r="E8" s="2" t="s">
        <v>49</v>
      </c>
    </row>
    <row r="9" spans="1:5" x14ac:dyDescent="0.25">
      <c r="D9" s="2" t="s">
        <v>6</v>
      </c>
      <c r="E9" s="2">
        <v>9</v>
      </c>
    </row>
    <row r="12" spans="1:5" x14ac:dyDescent="0.25">
      <c r="A12" s="1" t="s">
        <v>7</v>
      </c>
      <c r="B12" s="1"/>
      <c r="C12" s="6" t="s">
        <v>8</v>
      </c>
      <c r="D12" s="6" t="s">
        <v>9</v>
      </c>
      <c r="E12" s="6" t="s">
        <v>10</v>
      </c>
    </row>
    <row r="13" spans="1:5" x14ac:dyDescent="0.25">
      <c r="A13" s="7"/>
      <c r="B13" s="7"/>
      <c r="C13" s="7"/>
      <c r="D13" s="7"/>
      <c r="E13" s="7"/>
    </row>
    <row r="14" spans="1:5" x14ac:dyDescent="0.25">
      <c r="A14" s="2" t="s">
        <v>11</v>
      </c>
      <c r="C14" s="8">
        <v>1</v>
      </c>
      <c r="D14" s="9">
        <v>900000</v>
      </c>
      <c r="E14" s="9">
        <f>+C14*D14</f>
        <v>900000</v>
      </c>
    </row>
    <row r="15" spans="1:5" x14ac:dyDescent="0.25">
      <c r="A15" s="2" t="s">
        <v>12</v>
      </c>
      <c r="C15" s="8">
        <v>1</v>
      </c>
      <c r="D15" s="9">
        <v>0</v>
      </c>
      <c r="E15" s="9">
        <f>+C15*D15</f>
        <v>0</v>
      </c>
    </row>
    <row r="16" spans="1:5" x14ac:dyDescent="0.25">
      <c r="A16" s="2" t="s">
        <v>13</v>
      </c>
      <c r="C16" s="8">
        <v>1</v>
      </c>
      <c r="D16" s="9">
        <f>D43</f>
        <v>114616.66666666667</v>
      </c>
      <c r="E16" s="9">
        <f>+C16*D16</f>
        <v>114616.66666666667</v>
      </c>
    </row>
    <row r="17" spans="1:7" x14ac:dyDescent="0.25">
      <c r="A17" s="1" t="s">
        <v>14</v>
      </c>
      <c r="C17" s="9"/>
      <c r="D17" s="9"/>
      <c r="E17" s="10">
        <f>SUM(E14:E16)</f>
        <v>1014616.6666666666</v>
      </c>
    </row>
    <row r="18" spans="1:7" x14ac:dyDescent="0.25">
      <c r="A18" s="1" t="s">
        <v>15</v>
      </c>
      <c r="C18" s="9"/>
      <c r="D18" s="9"/>
      <c r="E18" s="10">
        <f>(E14+E15)*0.96+E16</f>
        <v>978616.66666666663</v>
      </c>
    </row>
    <row r="19" spans="1:7" x14ac:dyDescent="0.25">
      <c r="A19" s="7"/>
      <c r="B19" s="7"/>
      <c r="C19" s="11"/>
      <c r="D19" s="11"/>
      <c r="E19" s="11"/>
    </row>
    <row r="20" spans="1:7" x14ac:dyDescent="0.25">
      <c r="A20" s="12"/>
      <c r="B20" s="12"/>
      <c r="C20" s="13"/>
      <c r="D20" s="13"/>
      <c r="E20" s="13"/>
    </row>
    <row r="21" spans="1:7" x14ac:dyDescent="0.25">
      <c r="A21" s="1" t="s">
        <v>16</v>
      </c>
      <c r="C21" s="9"/>
      <c r="D21" s="9"/>
      <c r="E21" s="9"/>
    </row>
    <row r="22" spans="1:7" x14ac:dyDescent="0.25">
      <c r="C22" s="9"/>
      <c r="D22" s="9"/>
      <c r="E22" s="9"/>
    </row>
    <row r="23" spans="1:7" x14ac:dyDescent="0.25">
      <c r="A23" s="2" t="s">
        <v>17</v>
      </c>
      <c r="C23" s="9"/>
      <c r="D23" s="9"/>
      <c r="E23" s="9">
        <f>(E14+E15)*0.007</f>
        <v>6300</v>
      </c>
      <c r="G23" s="9"/>
    </row>
    <row r="24" spans="1:7" x14ac:dyDescent="0.25">
      <c r="A24" s="2" t="s">
        <v>18</v>
      </c>
      <c r="C24" s="9"/>
      <c r="D24" s="9"/>
      <c r="E24" s="9">
        <f>(E14+E15)*0.04</f>
        <v>36000</v>
      </c>
    </row>
    <row r="25" spans="1:7" x14ac:dyDescent="0.25">
      <c r="A25" s="2" t="s">
        <v>13</v>
      </c>
      <c r="C25" s="9"/>
      <c r="D25" s="9"/>
      <c r="E25" s="9">
        <f>+E16</f>
        <v>114616.66666666667</v>
      </c>
    </row>
    <row r="26" spans="1:7" x14ac:dyDescent="0.25">
      <c r="C26" s="9"/>
      <c r="D26" s="9"/>
      <c r="E26" s="9"/>
    </row>
    <row r="27" spans="1:7" x14ac:dyDescent="0.25">
      <c r="A27" s="2" t="s">
        <v>19</v>
      </c>
      <c r="C27" s="9"/>
      <c r="D27" s="9"/>
      <c r="E27" s="9">
        <v>26863</v>
      </c>
      <c r="G27" s="9"/>
    </row>
    <row r="28" spans="1:7" x14ac:dyDescent="0.25">
      <c r="C28" s="9"/>
      <c r="D28" s="9"/>
      <c r="E28" s="9"/>
    </row>
    <row r="30" spans="1:7" x14ac:dyDescent="0.25">
      <c r="A30" s="4" t="s">
        <v>20</v>
      </c>
      <c r="B30" s="9">
        <f>IF($E$18&lt;309140,$E$18,309140)</f>
        <v>309140</v>
      </c>
      <c r="C30" s="14">
        <v>0.373</v>
      </c>
      <c r="D30" s="9">
        <f>+B30*C30</f>
        <v>115309.22</v>
      </c>
      <c r="E30" s="9"/>
    </row>
    <row r="31" spans="1:7" x14ac:dyDescent="0.25">
      <c r="A31" s="4" t="s">
        <v>21</v>
      </c>
      <c r="B31" s="9">
        <f>IF($E$18&gt;309140,IF($E$18&lt;836405,$E$18-309140,527264),0)</f>
        <v>527264</v>
      </c>
      <c r="C31" s="14">
        <v>0.39739999999999998</v>
      </c>
      <c r="D31" s="9">
        <f>+B31*C31</f>
        <v>209534.71359999999</v>
      </c>
      <c r="E31" s="9"/>
    </row>
    <row r="32" spans="1:7" x14ac:dyDescent="0.25">
      <c r="A32" s="4" t="s">
        <v>22</v>
      </c>
      <c r="B32" s="9">
        <f>IF($E$18&gt;836405,$E$18-B30-B31,0)</f>
        <v>142212.66666666663</v>
      </c>
      <c r="C32" s="14">
        <v>0.46239999999999998</v>
      </c>
      <c r="D32" s="9">
        <f>+B32*C32</f>
        <v>65759.137066666648</v>
      </c>
      <c r="E32" s="9"/>
    </row>
    <row r="33" spans="1:5" x14ac:dyDescent="0.25">
      <c r="A33" s="4" t="s">
        <v>23</v>
      </c>
      <c r="C33" s="9"/>
      <c r="D33" s="9">
        <v>-50902</v>
      </c>
      <c r="E33" s="9"/>
    </row>
    <row r="34" spans="1:5" x14ac:dyDescent="0.25">
      <c r="A34" s="2" t="s">
        <v>24</v>
      </c>
      <c r="B34" s="9" t="s">
        <v>31</v>
      </c>
      <c r="C34" s="9" t="s">
        <v>31</v>
      </c>
      <c r="D34" s="9"/>
      <c r="E34" s="9">
        <f>IF(SUM(D30:D33)&gt;0,SUM(D30:D33),0)</f>
        <v>339701.07066666661</v>
      </c>
    </row>
    <row r="35" spans="1:5" x14ac:dyDescent="0.25">
      <c r="A35" s="1" t="s">
        <v>25</v>
      </c>
      <c r="B35" s="9" t="s">
        <v>31</v>
      </c>
      <c r="C35" s="9" t="s">
        <v>31</v>
      </c>
      <c r="D35" s="9"/>
      <c r="E35" s="10">
        <f>SUM(E23:E34)</f>
        <v>523480.73733333329</v>
      </c>
    </row>
    <row r="36" spans="1:5" x14ac:dyDescent="0.25">
      <c r="A36" s="7"/>
      <c r="B36" s="7" t="s">
        <v>31</v>
      </c>
      <c r="C36" s="11" t="s">
        <v>31</v>
      </c>
      <c r="D36" s="11"/>
      <c r="E36" s="11"/>
    </row>
    <row r="37" spans="1:5" x14ac:dyDescent="0.25">
      <c r="C37" s="9"/>
      <c r="D37" s="9"/>
      <c r="E37" s="9"/>
    </row>
    <row r="38" spans="1:5" x14ac:dyDescent="0.25">
      <c r="A38" s="1" t="s">
        <v>26</v>
      </c>
      <c r="C38" s="9"/>
      <c r="D38" s="9"/>
      <c r="E38" s="10">
        <f>+E17-E35</f>
        <v>491135.92933333333</v>
      </c>
    </row>
    <row r="39" spans="1:5" x14ac:dyDescent="0.25">
      <c r="C39" s="9"/>
      <c r="D39" s="9"/>
      <c r="E39" s="9"/>
    </row>
    <row r="40" spans="1:5" x14ac:dyDescent="0.25">
      <c r="C40" s="9"/>
      <c r="D40" s="9"/>
      <c r="E40" s="9"/>
    </row>
    <row r="41" spans="1:5" x14ac:dyDescent="0.25">
      <c r="A41" s="2" t="s">
        <v>27</v>
      </c>
      <c r="C41" s="9"/>
      <c r="D41" s="9">
        <v>5290000</v>
      </c>
      <c r="E41" s="9"/>
    </row>
    <row r="42" spans="1:5" x14ac:dyDescent="0.25">
      <c r="A42" s="15">
        <v>0.26</v>
      </c>
      <c r="C42" s="9"/>
      <c r="D42" s="9">
        <f>+D41*A42</f>
        <v>1375400</v>
      </c>
      <c r="E42" s="9"/>
    </row>
    <row r="43" spans="1:5" x14ac:dyDescent="0.25">
      <c r="A43" s="2" t="s">
        <v>28</v>
      </c>
      <c r="C43" s="9"/>
      <c r="D43" s="9">
        <f>D42/12</f>
        <v>114616.66666666667</v>
      </c>
      <c r="E43" s="9"/>
    </row>
    <row r="44" spans="1:5" x14ac:dyDescent="0.25">
      <c r="C44" s="9"/>
      <c r="D44" s="9"/>
      <c r="E44" s="9"/>
    </row>
    <row r="45" spans="1:5" x14ac:dyDescent="0.25">
      <c r="C45" s="9"/>
      <c r="D45" s="9"/>
      <c r="E45" s="9"/>
    </row>
    <row r="46" spans="1:5" x14ac:dyDescent="0.25">
      <c r="C46" s="9"/>
      <c r="D46" s="9"/>
      <c r="E46" s="9"/>
    </row>
    <row r="47" spans="1:5" x14ac:dyDescent="0.25">
      <c r="C47" s="9"/>
      <c r="D47" s="9"/>
      <c r="E47" s="9"/>
    </row>
    <row r="48" spans="1:5" x14ac:dyDescent="0.25">
      <c r="C48" s="9"/>
      <c r="D48" s="9"/>
      <c r="E48" s="9"/>
    </row>
    <row r="49" spans="1:5" x14ac:dyDescent="0.25">
      <c r="C49" s="9"/>
      <c r="D49" s="9"/>
      <c r="E49" s="9"/>
    </row>
    <row r="50" spans="1:5" x14ac:dyDescent="0.25">
      <c r="C50" s="9"/>
      <c r="D50" s="9"/>
      <c r="E50" s="9"/>
    </row>
    <row r="54" spans="1:5" ht="15.75" x14ac:dyDescent="0.25">
      <c r="A54" s="16" t="s">
        <v>32</v>
      </c>
    </row>
    <row r="55" spans="1:5" x14ac:dyDescent="0.25">
      <c r="D55" s="18" t="s">
        <v>33</v>
      </c>
      <c r="E55" s="18" t="s">
        <v>34</v>
      </c>
    </row>
    <row r="56" spans="1:5" x14ac:dyDescent="0.25">
      <c r="D56" s="18"/>
      <c r="E56" s="18"/>
    </row>
    <row r="57" spans="1:5" x14ac:dyDescent="0.25">
      <c r="B57" s="1" t="s">
        <v>39</v>
      </c>
    </row>
    <row r="58" spans="1:5" x14ac:dyDescent="0.25">
      <c r="B58" s="2" t="s">
        <v>35</v>
      </c>
      <c r="C58" s="2" t="s">
        <v>31</v>
      </c>
      <c r="D58" s="9">
        <f>E14+E15</f>
        <v>900000</v>
      </c>
    </row>
    <row r="59" spans="1:5" x14ac:dyDescent="0.25">
      <c r="B59" s="2" t="s">
        <v>13</v>
      </c>
      <c r="D59" s="9">
        <f>E16</f>
        <v>114616.66666666667</v>
      </c>
    </row>
    <row r="60" spans="1:5" x14ac:dyDescent="0.25">
      <c r="B60" s="2" t="str">
        <f>B59 &amp; " mótreikn"</f>
        <v>Bifreiðahlunnindi mótreikn</v>
      </c>
      <c r="D60" s="9"/>
      <c r="E60" s="9">
        <f>D59</f>
        <v>114616.66666666667</v>
      </c>
    </row>
    <row r="61" spans="1:5" x14ac:dyDescent="0.25">
      <c r="B61" s="2" t="s">
        <v>36</v>
      </c>
      <c r="D61" s="9">
        <f>D58*0.08</f>
        <v>72000</v>
      </c>
      <c r="E61" s="9"/>
    </row>
    <row r="62" spans="1:5" x14ac:dyDescent="0.25">
      <c r="B62" s="2" t="s">
        <v>37</v>
      </c>
      <c r="D62" s="9">
        <f>D58*1.5%</f>
        <v>13500</v>
      </c>
      <c r="E62" s="9"/>
    </row>
    <row r="63" spans="1:5" x14ac:dyDescent="0.25">
      <c r="B63" s="2" t="s">
        <v>38</v>
      </c>
      <c r="D63" s="9">
        <f>(D58+D59+D61)*0.0769</f>
        <v>83560.821666666656</v>
      </c>
      <c r="E63" s="9"/>
    </row>
    <row r="64" spans="1:5" x14ac:dyDescent="0.25">
      <c r="D64" s="9"/>
      <c r="E64" s="9"/>
    </row>
    <row r="65" spans="2:5" x14ac:dyDescent="0.25">
      <c r="B65" s="1" t="s">
        <v>40</v>
      </c>
      <c r="D65" s="9"/>
      <c r="E65" s="9"/>
    </row>
    <row r="66" spans="2:5" x14ac:dyDescent="0.25">
      <c r="B66" s="2" t="s">
        <v>41</v>
      </c>
      <c r="D66" s="9"/>
      <c r="E66" s="9">
        <f>E24+D61</f>
        <v>108000</v>
      </c>
    </row>
    <row r="67" spans="2:5" x14ac:dyDescent="0.25">
      <c r="B67" s="2" t="s">
        <v>42</v>
      </c>
      <c r="D67" s="9"/>
      <c r="E67" s="9">
        <f>D62+G23</f>
        <v>13500</v>
      </c>
    </row>
    <row r="68" spans="2:5" x14ac:dyDescent="0.25">
      <c r="B68" s="2" t="s">
        <v>46</v>
      </c>
      <c r="D68" s="9"/>
      <c r="E68" s="9">
        <f>G27</f>
        <v>0</v>
      </c>
    </row>
    <row r="69" spans="2:5" x14ac:dyDescent="0.25">
      <c r="B69" s="2" t="s">
        <v>43</v>
      </c>
      <c r="D69" s="9"/>
      <c r="E69" s="9">
        <f>D63</f>
        <v>83560.821666666656</v>
      </c>
    </row>
    <row r="70" spans="2:5" x14ac:dyDescent="0.25">
      <c r="B70" s="2" t="s">
        <v>44</v>
      </c>
      <c r="D70" s="9"/>
      <c r="E70" s="9">
        <f>E34</f>
        <v>339701.07066666661</v>
      </c>
    </row>
    <row r="71" spans="2:5" x14ac:dyDescent="0.25">
      <c r="B71" s="2" t="s">
        <v>45</v>
      </c>
      <c r="D71" s="9"/>
      <c r="E71" s="9">
        <f>E38</f>
        <v>491135.92933333333</v>
      </c>
    </row>
    <row r="72" spans="2:5" x14ac:dyDescent="0.25">
      <c r="D72" s="9"/>
      <c r="E72" s="9"/>
    </row>
    <row r="73" spans="2:5" x14ac:dyDescent="0.25">
      <c r="D73" s="9"/>
      <c r="E73" s="9"/>
    </row>
    <row r="74" spans="2:5" x14ac:dyDescent="0.25">
      <c r="D74" s="9"/>
      <c r="E74" s="9"/>
    </row>
    <row r="75" spans="2:5" x14ac:dyDescent="0.25">
      <c r="D75" s="17">
        <f>SUM(D58:D74)</f>
        <v>1183677.4883333333</v>
      </c>
      <c r="E75" s="17">
        <f>SUM(E58:E74)</f>
        <v>1150514.4883333333</v>
      </c>
    </row>
  </sheetData>
  <pageMargins left="0.70866141732283472" right="0.70866141732283472" top="1.05" bottom="0.74803149606299213" header="0.31496062992125984" footer="0.31496062992125984"/>
  <pageSetup paperSize="9" orientation="portrait" verticalDpi="0" r:id="rId1"/>
  <headerFooter>
    <oddHeader>&amp;LPrófnefnd viðurkenndra bókara                                                                                           &amp;R©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launaseðill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ingajona</dc:creator>
  <cp:lastModifiedBy>IngaJona</cp:lastModifiedBy>
  <cp:lastPrinted>2013-08-15T14:37:29Z</cp:lastPrinted>
  <dcterms:created xsi:type="dcterms:W3CDTF">2013-08-15T14:07:18Z</dcterms:created>
  <dcterms:modified xsi:type="dcterms:W3CDTF">2015-11-06T16:42:59Z</dcterms:modified>
</cp:coreProperties>
</file>